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Volumes/Area_gruppi/Dir09/GARE_APPALTO/Gare_2021/2021_035_F_AQ_BIOSIMILARI/05_Indizione/Modulistica/"/>
    </mc:Choice>
  </mc:AlternateContent>
  <xr:revisionPtr revIDLastSave="0" documentId="13_ncr:1_{D029B92A-D4EB-F04F-98AF-A07EA0CFDCA7}" xr6:coauthVersionLast="46" xr6:coauthVersionMax="46" xr10:uidLastSave="{00000000-0000-0000-0000-000000000000}"/>
  <bookViews>
    <workbookView xWindow="2340" yWindow="720" windowWidth="2220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1" l="1"/>
  <c r="AE11" i="1" s="1"/>
  <c r="AF11" i="1"/>
  <c r="AG11" i="1"/>
  <c r="AH11" i="1"/>
  <c r="AD12" i="1"/>
  <c r="AE12" i="1" s="1"/>
  <c r="AF12" i="1"/>
  <c r="AG12" i="1"/>
  <c r="AH12" i="1"/>
  <c r="AD13" i="1"/>
  <c r="AE13" i="1" s="1"/>
  <c r="AF13" i="1"/>
  <c r="AG13" i="1"/>
  <c r="AH13" i="1"/>
  <c r="AD14" i="1"/>
  <c r="AE14" i="1" s="1"/>
  <c r="AF14" i="1"/>
  <c r="AG14" i="1"/>
  <c r="AH14" i="1"/>
  <c r="AD15" i="1"/>
  <c r="AE15" i="1" s="1"/>
  <c r="AF15" i="1"/>
  <c r="AG15" i="1"/>
  <c r="AH15" i="1"/>
  <c r="AD16" i="1"/>
  <c r="AE16" i="1" s="1"/>
  <c r="AF16" i="1"/>
  <c r="AG16" i="1"/>
  <c r="AH16" i="1"/>
  <c r="AD17" i="1"/>
  <c r="AE17" i="1" s="1"/>
  <c r="AF17" i="1"/>
  <c r="AG17" i="1"/>
  <c r="AH17" i="1"/>
  <c r="AD18" i="1"/>
  <c r="AE18" i="1" s="1"/>
  <c r="AF18" i="1"/>
  <c r="AG18" i="1"/>
  <c r="AH18" i="1"/>
  <c r="AD19" i="1"/>
  <c r="AE19" i="1" s="1"/>
  <c r="AF19" i="1"/>
  <c r="AG19" i="1"/>
  <c r="AH19" i="1"/>
  <c r="AD20" i="1"/>
  <c r="AE20" i="1" s="1"/>
  <c r="AF20" i="1"/>
  <c r="AG20" i="1"/>
  <c r="AH20" i="1"/>
  <c r="AD21" i="1"/>
  <c r="AE21" i="1" s="1"/>
  <c r="AF21" i="1"/>
  <c r="AG21" i="1"/>
  <c r="AH21" i="1"/>
  <c r="AD22" i="1"/>
  <c r="AE22" i="1" s="1"/>
  <c r="AF22" i="1"/>
  <c r="AG22" i="1"/>
  <c r="AH22" i="1"/>
  <c r="AD23" i="1"/>
  <c r="AE23" i="1" s="1"/>
  <c r="AF23" i="1"/>
  <c r="AG23" i="1"/>
  <c r="AH23" i="1"/>
  <c r="AH10" i="1"/>
  <c r="AG10" i="1"/>
  <c r="AD10" i="1"/>
  <c r="AE10" i="1" s="1"/>
  <c r="AF10" i="1" s="1"/>
  <c r="M23" i="1" l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N11" i="1" l="1"/>
  <c r="O11" i="1" s="1"/>
  <c r="P11" i="1" s="1"/>
  <c r="AI11" i="1"/>
  <c r="N12" i="1"/>
  <c r="O12" i="1" s="1"/>
  <c r="P12" i="1" s="1"/>
  <c r="AI12" i="1"/>
  <c r="N16" i="1"/>
  <c r="AI16" i="1"/>
  <c r="N20" i="1"/>
  <c r="O20" i="1" s="1"/>
  <c r="P20" i="1" s="1"/>
  <c r="AI20" i="1"/>
  <c r="N13" i="1"/>
  <c r="O13" i="1" s="1"/>
  <c r="P13" i="1" s="1"/>
  <c r="AI13" i="1"/>
  <c r="N17" i="1"/>
  <c r="O17" i="1" s="1"/>
  <c r="P17" i="1" s="1"/>
  <c r="AI17" i="1"/>
  <c r="N21" i="1"/>
  <c r="O21" i="1" s="1"/>
  <c r="P21" i="1" s="1"/>
  <c r="AI21" i="1"/>
  <c r="N10" i="1"/>
  <c r="O10" i="1" s="1"/>
  <c r="P10" i="1" s="1"/>
  <c r="AI10" i="1"/>
  <c r="N14" i="1"/>
  <c r="O14" i="1" s="1"/>
  <c r="P14" i="1" s="1"/>
  <c r="AI14" i="1"/>
  <c r="N18" i="1"/>
  <c r="O18" i="1" s="1"/>
  <c r="P18" i="1" s="1"/>
  <c r="AI18" i="1"/>
  <c r="N22" i="1"/>
  <c r="AI22" i="1"/>
  <c r="N15" i="1"/>
  <c r="O15" i="1" s="1"/>
  <c r="P15" i="1" s="1"/>
  <c r="AI15" i="1"/>
  <c r="N19" i="1"/>
  <c r="O19" i="1" s="1"/>
  <c r="P19" i="1" s="1"/>
  <c r="AI19" i="1"/>
  <c r="N23" i="1"/>
  <c r="O23" i="1" s="1"/>
  <c r="P23" i="1" s="1"/>
  <c r="AI23" i="1"/>
  <c r="O16" i="1"/>
  <c r="P16" i="1" s="1"/>
  <c r="O22" i="1"/>
  <c r="P22" i="1" s="1"/>
</calcChain>
</file>

<file path=xl/sharedStrings.xml><?xml version="1.0" encoding="utf-8"?>
<sst xmlns="http://schemas.openxmlformats.org/spreadsheetml/2006/main" count="163" uniqueCount="100">
  <si>
    <t>N. GARA</t>
  </si>
  <si>
    <t>Lotto</t>
  </si>
  <si>
    <t>CIG</t>
  </si>
  <si>
    <t>ATC</t>
  </si>
  <si>
    <t>Descrizione lotto</t>
  </si>
  <si>
    <t>Forma Farmaceutica</t>
  </si>
  <si>
    <t>Dosaggio</t>
  </si>
  <si>
    <t>Base Asta</t>
  </si>
  <si>
    <t>Unità misura per la formulazione del prezzo</t>
  </si>
  <si>
    <t xml:space="preserve">Quantità PIEMONTE 
</t>
  </si>
  <si>
    <t xml:space="preserve">Quantità VDA 
</t>
  </si>
  <si>
    <t xml:space="preserve">Quantità MOLISE 
</t>
  </si>
  <si>
    <t>Quantità totale
in gara</t>
  </si>
  <si>
    <t>Importo lotto</t>
  </si>
  <si>
    <t>Opzione proroga 6 mesi ex art.106 co 11</t>
  </si>
  <si>
    <t>Importo complessivo del lotto</t>
  </si>
  <si>
    <t>Data attivazione convenzione</t>
  </si>
  <si>
    <t>Data scadenza fornitura (esclusa eventuale proroga)</t>
  </si>
  <si>
    <t>35-2021</t>
  </si>
  <si>
    <t>B03XA01</t>
  </si>
  <si>
    <t>ERITROPOIETINA</t>
  </si>
  <si>
    <t>PREPARAZIONE INIETTABILE IN SIRINGA</t>
  </si>
  <si>
    <t>1000 UI</t>
  </si>
  <si>
    <t>U.I.</t>
  </si>
  <si>
    <t>2000 UI</t>
  </si>
  <si>
    <t>3000 UI</t>
  </si>
  <si>
    <t>4000 UI</t>
  </si>
  <si>
    <t>5000 UI</t>
  </si>
  <si>
    <t>6000 UI</t>
  </si>
  <si>
    <t>10000 UI</t>
  </si>
  <si>
    <t>30000 UI</t>
  </si>
  <si>
    <t>L03AA02</t>
  </si>
  <si>
    <t>FILGRASTIM</t>
  </si>
  <si>
    <t>SOLUZIONE INIETTABILE O PER INFUS USO SC O EV SIR PRER</t>
  </si>
  <si>
    <t>30 MUI</t>
  </si>
  <si>
    <t>UP</t>
  </si>
  <si>
    <t>L04AB02</t>
  </si>
  <si>
    <t>INFLIXIMAB</t>
  </si>
  <si>
    <t>POLVERE PER CONCENTRATO PER INFUZIONE ENDOVENOSA</t>
  </si>
  <si>
    <t>100 mg</t>
  </si>
  <si>
    <t>L01XC03</t>
  </si>
  <si>
    <t>TRASTUZUMAB</t>
  </si>
  <si>
    <t>POLVERE PER CONCENTRATO PER SOLUZIONE PER INFUSIONE</t>
  </si>
  <si>
    <t>150 mg</t>
  </si>
  <si>
    <t>420 mg</t>
  </si>
  <si>
    <t>L01XC07</t>
  </si>
  <si>
    <t>BEVACIZUMAB</t>
  </si>
  <si>
    <t>CONCENTRATO PER SOLUZIONE PER INFUSIONE</t>
  </si>
  <si>
    <t>25 mg/ml 100 mg</t>
  </si>
  <si>
    <t>25 mg/ml 400 mg</t>
  </si>
  <si>
    <t>Fornitore</t>
  </si>
  <si>
    <t>Codice prodotto</t>
  </si>
  <si>
    <t>AIC</t>
  </si>
  <si>
    <t>Descrizione prodotto</t>
  </si>
  <si>
    <t>Fascia</t>
  </si>
  <si>
    <t xml:space="preserve">Prezzo AL PUBBLICO a confezione (iva compresa) </t>
  </si>
  <si>
    <t xml:space="preserve">Prezzo EX FACTORY vigente al netto delle riduzioni di legge a confezione (IVA esclusa) 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</si>
  <si>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</si>
  <si>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</si>
  <si>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</si>
  <si>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</si>
  <si>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</si>
  <si>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</si>
  <si>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</si>
  <si>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Offerto Totale</t>
  </si>
  <si>
    <t>Contenuto di Unità Elementari (N° cp - fiale - flaconi - tubi ecc..) in una confezione</t>
  </si>
  <si>
    <t>Presenza Lattice (vedi leggenda)</t>
  </si>
  <si>
    <t>Presenza Glutine</t>
  </si>
  <si>
    <t>Presenza Lattosio</t>
  </si>
  <si>
    <t>Numero di mesi di validità del prodotto</t>
  </si>
  <si>
    <t>Conservazione del prodotto a temperatura ambiente - Indicare con una X</t>
  </si>
  <si>
    <t>Note</t>
  </si>
  <si>
    <t>Colonne NON MODIFICABILI</t>
  </si>
  <si>
    <t>Legenda per Cella V Valore Lattice</t>
  </si>
  <si>
    <t>Celle/colonne di compilazione da parte della Ditta offerente</t>
  </si>
  <si>
    <t xml:space="preserve">Inserire [1] se: Sono privi di lattice sia nella loro composizione che nel confezionamento primario e secondario </t>
  </si>
  <si>
    <t xml:space="preserve">
</t>
  </si>
  <si>
    <t xml:space="preserve">                              e che non vi è contatto con il lattice durante tutto il processo produttivo e di confezionamento (in nessuna fase sono stati a contatto con molecole del lattice)</t>
  </si>
  <si>
    <t>Inserire [2] se: Sono privi di lattice sia nella loro composizione che nel confezionamento primario e secondario</t>
  </si>
  <si>
    <t>Inserire [3] se: Sono privi di lattice nella loro composizione</t>
  </si>
  <si>
    <t>Inserire [4] se: Non è possibile certificare con certezza l'assenza/presenza di lattice</t>
  </si>
  <si>
    <t>Ditta offerente (mandataria nel caso di ATI) :</t>
  </si>
  <si>
    <t>Inserire [5] se: Contengono lattice</t>
  </si>
  <si>
    <t>PEC per invio comunicazioni riguardanti la gara :</t>
  </si>
  <si>
    <r>
      <rPr>
        <sz val="11"/>
        <rFont val="Arial"/>
        <family val="2"/>
      </rPr>
      <t>SCHEDA OFFERTA (gara 35 - 2021) N. gara SIMOG 8106987</t>
    </r>
    <r>
      <rPr>
        <sz val="11"/>
        <color theme="1"/>
        <rFont val="Arial"/>
        <family val="2"/>
      </rPr>
      <t xml:space="preserve">
</t>
    </r>
  </si>
  <si>
    <t>Dal giorno dell'aggiudicazione dell'AQ</t>
  </si>
  <si>
    <t>8699809D7D</t>
  </si>
  <si>
    <t>86998195C0</t>
  </si>
  <si>
    <t>869983749B</t>
  </si>
  <si>
    <t>8699849E7F</t>
  </si>
  <si>
    <t>869985751C</t>
  </si>
  <si>
    <t>8699868E2D</t>
  </si>
  <si>
    <t>8699887DDB</t>
  </si>
  <si>
    <t>869993557A</t>
  </si>
  <si>
    <t>86 99965E39</t>
  </si>
  <si>
    <t>86 999902DE</t>
  </si>
  <si>
    <t>87 000081B9</t>
  </si>
  <si>
    <t>Contenuto di una Unità Elementare espresso nell'Unità di Misura riportata in colonna I</t>
  </si>
  <si>
    <t>Aggiudicazione (compilazione da parte di SCR)</t>
  </si>
  <si>
    <t>Prezzo Unitario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</si>
</sst>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"/>
    <numFmt numFmtId="165" formatCode="_-* #,##0_-;\-* #,##0_-;_-* &quot;-&quot;??_-;_-@_-"/>
    <numFmt numFmtId="166" formatCode="_-* #,##0.00\ _€_-;\-* #,##0.00\ _€_-;_-* &quot;-&quot;??\ _€_-;_-@_-"/>
    <numFmt numFmtId="167" formatCode="#,##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1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/>
    <xf numFmtId="49" fontId="0" fillId="0" borderId="4" xfId="0" applyNumberFormat="1" applyBorder="1" applyAlignment="1"/>
    <xf numFmtId="0" fontId="0" fillId="0" borderId="1" xfId="0" applyBorder="1" applyAlignment="1" applyProtection="1">
      <alignment vertical="center" wrapText="1"/>
      <protection locked="0"/>
    </xf>
    <xf numFmtId="43" fontId="0" fillId="0" borderId="1" xfId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0" applyNumberFormat="1" applyBorder="1"/>
    <xf numFmtId="3" fontId="0" fillId="0" borderId="1" xfId="0" applyNumberFormat="1" applyBorder="1"/>
    <xf numFmtId="43" fontId="0" fillId="0" borderId="1" xfId="1" applyFont="1" applyBorder="1"/>
    <xf numFmtId="166" fontId="0" fillId="0" borderId="1" xfId="0" applyNumberFormat="1" applyBorder="1"/>
    <xf numFmtId="14" fontId="0" fillId="0" borderId="1" xfId="0" applyNumberFormat="1" applyBorder="1" applyAlignment="1">
      <alignment wrapText="1"/>
    </xf>
    <xf numFmtId="49" fontId="0" fillId="0" borderId="5" xfId="0" applyNumberFormat="1" applyBorder="1" applyAlignment="1"/>
    <xf numFmtId="0" fontId="0" fillId="0" borderId="6" xfId="0" applyBorder="1" applyAlignment="1" applyProtection="1">
      <alignment vertical="center" wrapText="1"/>
      <protection locked="0"/>
    </xf>
    <xf numFmtId="43" fontId="4" fillId="0" borderId="1" xfId="1" applyFont="1" applyBorder="1" applyAlignment="1">
      <alignment horizontal="center"/>
    </xf>
    <xf numFmtId="3" fontId="0" fillId="4" borderId="1" xfId="0" applyNumberFormat="1" applyFill="1" applyBorder="1"/>
    <xf numFmtId="0" fontId="0" fillId="0" borderId="7" xfId="0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/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center" wrapText="1"/>
    </xf>
    <xf numFmtId="0" fontId="0" fillId="0" borderId="1" xfId="2" applyFont="1" applyFill="1" applyBorder="1" applyAlignment="1">
      <alignment wrapText="1"/>
    </xf>
    <xf numFmtId="0" fontId="0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wrapText="1"/>
    </xf>
    <xf numFmtId="165" fontId="0" fillId="0" borderId="1" xfId="1" applyNumberFormat="1" applyFont="1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 applyAlignment="1" applyProtection="1">
      <alignment wrapText="1"/>
      <protection locked="0"/>
    </xf>
    <xf numFmtId="167" fontId="0" fillId="0" borderId="1" xfId="0" applyNumberFormat="1" applyBorder="1" applyAlignment="1" applyProtection="1">
      <alignment wrapText="1"/>
      <protection locked="0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wrapText="1"/>
    </xf>
    <xf numFmtId="1" fontId="8" fillId="0" borderId="0" xfId="0" applyNumberFormat="1" applyFont="1"/>
    <xf numFmtId="0" fontId="0" fillId="0" borderId="0" xfId="0" applyFill="1"/>
    <xf numFmtId="167" fontId="0" fillId="0" borderId="1" xfId="0" applyNumberFormat="1" applyFill="1" applyBorder="1" applyAlignment="1" applyProtection="1">
      <alignment wrapText="1"/>
      <protection locked="0"/>
    </xf>
    <xf numFmtId="49" fontId="8" fillId="0" borderId="9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wrapText="1"/>
    </xf>
    <xf numFmtId="49" fontId="8" fillId="8" borderId="9" xfId="0" applyNumberFormat="1" applyFont="1" applyFill="1" applyBorder="1" applyAlignment="1" applyProtection="1">
      <alignment wrapText="1"/>
      <protection locked="0"/>
    </xf>
    <xf numFmtId="49" fontId="8" fillId="0" borderId="9" xfId="0" applyNumberFormat="1" applyFont="1" applyBorder="1" applyAlignment="1">
      <alignment wrapText="1"/>
    </xf>
    <xf numFmtId="49" fontId="8" fillId="7" borderId="20" xfId="0" applyNumberFormat="1" applyFont="1" applyFill="1" applyBorder="1"/>
    <xf numFmtId="49" fontId="8" fillId="0" borderId="21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wrapText="1"/>
    </xf>
    <xf numFmtId="49" fontId="8" fillId="7" borderId="9" xfId="0" applyNumberFormat="1" applyFont="1" applyFill="1" applyBorder="1"/>
    <xf numFmtId="49" fontId="8" fillId="0" borderId="10" xfId="0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wrapText="1"/>
    </xf>
    <xf numFmtId="49" fontId="8" fillId="8" borderId="22" xfId="0" applyNumberFormat="1" applyFont="1" applyFill="1" applyBorder="1" applyAlignment="1" applyProtection="1">
      <alignment wrapText="1"/>
      <protection locked="0"/>
    </xf>
    <xf numFmtId="49" fontId="8" fillId="0" borderId="22" xfId="0" applyNumberFormat="1" applyFont="1" applyBorder="1" applyAlignment="1">
      <alignment wrapText="1"/>
    </xf>
    <xf numFmtId="49" fontId="8" fillId="7" borderId="5" xfId="0" applyNumberFormat="1" applyFont="1" applyFill="1" applyBorder="1"/>
    <xf numFmtId="49" fontId="8" fillId="0" borderId="12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49" fontId="8" fillId="7" borderId="17" xfId="0" applyNumberFormat="1" applyFont="1" applyFill="1" applyBorder="1" applyAlignment="1">
      <alignment wrapText="1"/>
    </xf>
    <xf numFmtId="0" fontId="8" fillId="0" borderId="18" xfId="0" applyFont="1" applyBorder="1"/>
    <xf numFmtId="0" fontId="8" fillId="0" borderId="19" xfId="0" applyFont="1" applyBorder="1"/>
    <xf numFmtId="49" fontId="8" fillId="2" borderId="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Alignment="1">
      <alignment wrapText="1"/>
    </xf>
    <xf numFmtId="49" fontId="10" fillId="7" borderId="9" xfId="0" applyNumberFormat="1" applyFont="1" applyFill="1" applyBorder="1"/>
    <xf numFmtId="49" fontId="8" fillId="8" borderId="5" xfId="0" applyNumberFormat="1" applyFont="1" applyFill="1" applyBorder="1" applyAlignment="1">
      <alignment horizontal="center"/>
    </xf>
    <xf numFmtId="49" fontId="8" fillId="7" borderId="14" xfId="0" applyNumberFormat="1" applyFont="1" applyFill="1" applyBorder="1" applyAlignment="1">
      <alignment wrapText="1"/>
    </xf>
    <xf numFmtId="0" fontId="8" fillId="0" borderId="15" xfId="0" applyFont="1" applyBorder="1"/>
    <xf numFmtId="0" fontId="8" fillId="0" borderId="16" xfId="0" applyFont="1" applyBorder="1"/>
  </cellXfs>
  <cellStyles count="3">
    <cellStyle name="Migliaia" xfId="1" builtinId="3"/>
    <cellStyle name="Normale" xfId="0" builtinId="0"/>
    <cellStyle name="Normale_Foglio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tabSelected="1" topLeftCell="B11" workbookViewId="0">
      <selection activeCell="H19" sqref="H19"/>
    </sheetView>
  </sheetViews>
  <sheetFormatPr baseColWidth="10" defaultColWidth="8.83203125" defaultRowHeight="35.25" customHeight="1" x14ac:dyDescent="0.2"/>
  <cols>
    <col min="2" max="2" width="9.1640625" style="33"/>
    <col min="3" max="3" width="11.6640625" bestFit="1" customWidth="1"/>
    <col min="5" max="5" width="16.33203125" customWidth="1"/>
    <col min="6" max="6" width="19.5" customWidth="1"/>
    <col min="8" max="8" width="15.1640625" style="41" customWidth="1"/>
    <col min="9" max="9" width="10.33203125" style="33" customWidth="1"/>
    <col min="10" max="10" width="15.5" customWidth="1"/>
    <col min="11" max="11" width="13.5" customWidth="1"/>
    <col min="12" max="12" width="12.83203125" customWidth="1"/>
    <col min="13" max="13" width="16.5" customWidth="1"/>
    <col min="14" max="14" width="19.6640625" customWidth="1"/>
    <col min="15" max="15" width="15.1640625" customWidth="1"/>
    <col min="16" max="16" width="16.5" customWidth="1"/>
    <col min="17" max="17" width="17.1640625" customWidth="1"/>
    <col min="18" max="18" width="12.33203125" customWidth="1"/>
    <col min="20" max="20" width="16.83203125" customWidth="1"/>
    <col min="24" max="24" width="18.5" customWidth="1"/>
    <col min="26" max="26" width="15.33203125" customWidth="1"/>
    <col min="27" max="27" width="13.33203125" customWidth="1"/>
    <col min="28" max="28" width="10.83203125" customWidth="1"/>
    <col min="35" max="35" width="14.6640625" style="47" bestFit="1" customWidth="1"/>
    <col min="36" max="36" width="17.83203125" customWidth="1"/>
    <col min="37" max="37" width="17" customWidth="1"/>
    <col min="38" max="38" width="14" customWidth="1"/>
    <col min="42" max="42" width="17.5" customWidth="1"/>
  </cols>
  <sheetData>
    <row r="1" spans="1:43" ht="35.25" customHeight="1" x14ac:dyDescent="0.2">
      <c r="A1" s="72" t="s">
        <v>72</v>
      </c>
      <c r="B1" s="58"/>
      <c r="C1" s="53"/>
      <c r="D1" s="53"/>
      <c r="E1" s="53"/>
      <c r="F1" s="51"/>
      <c r="G1" s="50" t="s">
        <v>84</v>
      </c>
      <c r="H1" s="73"/>
      <c r="I1" s="73"/>
      <c r="J1" s="73"/>
      <c r="K1" s="42"/>
      <c r="L1" s="42"/>
      <c r="M1" s="76" t="s">
        <v>73</v>
      </c>
      <c r="N1" s="58"/>
      <c r="O1" s="53"/>
      <c r="P1" s="53"/>
      <c r="Q1" s="53"/>
      <c r="R1" s="53"/>
      <c r="S1" s="53"/>
      <c r="T1" s="53"/>
    </row>
    <row r="2" spans="1:43" ht="35.25" customHeight="1" x14ac:dyDescent="0.2">
      <c r="A2" s="77" t="s">
        <v>74</v>
      </c>
      <c r="B2" s="67"/>
      <c r="C2" s="68"/>
      <c r="D2" s="68"/>
      <c r="E2" s="68"/>
      <c r="F2" s="68"/>
      <c r="G2" s="74"/>
      <c r="H2" s="75"/>
      <c r="I2" s="75"/>
      <c r="J2" s="75"/>
      <c r="K2" s="42"/>
      <c r="L2" s="42"/>
      <c r="M2" s="78" t="s">
        <v>75</v>
      </c>
      <c r="N2" s="79"/>
      <c r="O2" s="79"/>
      <c r="P2" s="79"/>
      <c r="Q2" s="79"/>
      <c r="R2" s="79"/>
      <c r="S2" s="79"/>
      <c r="T2" s="80"/>
    </row>
    <row r="3" spans="1:43" ht="35.25" customHeight="1" x14ac:dyDescent="0.2">
      <c r="A3" s="43"/>
      <c r="B3" s="44"/>
      <c r="C3" s="44"/>
      <c r="D3" s="44"/>
      <c r="E3" s="44"/>
      <c r="F3" s="44"/>
      <c r="G3" s="44" t="s">
        <v>76</v>
      </c>
      <c r="H3" s="42"/>
      <c r="I3" s="42"/>
      <c r="J3" s="42"/>
      <c r="K3" s="42"/>
      <c r="L3" s="42"/>
      <c r="M3" s="69" t="s">
        <v>77</v>
      </c>
      <c r="N3" s="70"/>
      <c r="O3" s="70"/>
      <c r="P3" s="70"/>
      <c r="Q3" s="70"/>
      <c r="R3" s="70"/>
      <c r="S3" s="70"/>
      <c r="T3" s="71"/>
    </row>
    <row r="4" spans="1:43" ht="35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54" t="s">
        <v>78</v>
      </c>
      <c r="N4" s="55"/>
      <c r="O4" s="56"/>
      <c r="P4" s="56"/>
      <c r="Q4" s="56"/>
      <c r="R4" s="56"/>
      <c r="S4" s="56"/>
      <c r="T4" s="56"/>
    </row>
    <row r="5" spans="1:43" ht="35.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57" t="s">
        <v>79</v>
      </c>
      <c r="N5" s="58"/>
      <c r="O5" s="53"/>
      <c r="P5" s="53"/>
      <c r="Q5" s="53"/>
      <c r="R5" s="53"/>
      <c r="S5" s="53"/>
      <c r="T5" s="53"/>
    </row>
    <row r="6" spans="1:43" ht="35.25" customHeight="1" x14ac:dyDescent="0.2">
      <c r="A6" s="59"/>
      <c r="B6" s="60"/>
      <c r="C6" s="60"/>
      <c r="D6" s="60"/>
      <c r="E6" s="60"/>
      <c r="F6" s="60"/>
      <c r="G6" s="45"/>
      <c r="H6" s="44"/>
      <c r="I6" s="42"/>
      <c r="J6" s="42"/>
      <c r="K6" s="42"/>
      <c r="L6" s="42"/>
      <c r="M6" s="57" t="s">
        <v>80</v>
      </c>
      <c r="N6" s="58"/>
      <c r="O6" s="53"/>
      <c r="P6" s="53"/>
      <c r="Q6" s="53"/>
      <c r="R6" s="53"/>
      <c r="S6" s="53"/>
      <c r="T6" s="53"/>
    </row>
    <row r="7" spans="1:43" ht="35.25" customHeight="1" x14ac:dyDescent="0.2">
      <c r="A7" s="42"/>
      <c r="B7" s="42"/>
      <c r="C7" s="61" t="s">
        <v>81</v>
      </c>
      <c r="D7" s="62"/>
      <c r="E7" s="63"/>
      <c r="F7" s="64"/>
      <c r="G7" s="65"/>
      <c r="H7" s="42"/>
      <c r="I7" s="42"/>
      <c r="J7" s="42"/>
      <c r="K7" s="42"/>
      <c r="L7" s="42"/>
      <c r="M7" s="66" t="s">
        <v>82</v>
      </c>
      <c r="N7" s="67"/>
      <c r="O7" s="68"/>
      <c r="P7" s="68"/>
      <c r="Q7" s="68"/>
      <c r="R7" s="68"/>
      <c r="S7" s="68"/>
      <c r="T7" s="68"/>
    </row>
    <row r="8" spans="1:43" ht="35.25" customHeight="1" x14ac:dyDescent="0.2">
      <c r="A8" s="42"/>
      <c r="B8" s="42"/>
      <c r="C8" s="49" t="s">
        <v>83</v>
      </c>
      <c r="D8" s="50"/>
      <c r="E8" s="51"/>
      <c r="F8" s="52"/>
      <c r="G8" s="5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6"/>
    </row>
    <row r="9" spans="1:43" ht="112" x14ac:dyDescent="0.2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2" t="s">
        <v>5</v>
      </c>
      <c r="G9" s="1" t="s">
        <v>6</v>
      </c>
      <c r="H9" s="3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16</v>
      </c>
      <c r="R9" s="2" t="s">
        <v>17</v>
      </c>
      <c r="S9" s="38" t="s">
        <v>99</v>
      </c>
      <c r="T9" s="2" t="s">
        <v>98</v>
      </c>
      <c r="U9" s="38" t="s">
        <v>50</v>
      </c>
      <c r="V9" s="38" t="s">
        <v>51</v>
      </c>
      <c r="W9" s="38" t="s">
        <v>52</v>
      </c>
      <c r="X9" s="38" t="s">
        <v>53</v>
      </c>
      <c r="Y9" s="38" t="s">
        <v>54</v>
      </c>
      <c r="Z9" s="38" t="s">
        <v>55</v>
      </c>
      <c r="AA9" s="38" t="s">
        <v>56</v>
      </c>
      <c r="AB9" s="38" t="s">
        <v>57</v>
      </c>
      <c r="AC9" s="38" t="s">
        <v>58</v>
      </c>
      <c r="AD9" s="38" t="s">
        <v>59</v>
      </c>
      <c r="AE9" s="38" t="s">
        <v>60</v>
      </c>
      <c r="AF9" s="38" t="s">
        <v>61</v>
      </c>
      <c r="AG9" s="38" t="s">
        <v>62</v>
      </c>
      <c r="AH9" s="38" t="s">
        <v>63</v>
      </c>
      <c r="AI9" s="38" t="s">
        <v>64</v>
      </c>
      <c r="AJ9" s="38" t="s">
        <v>65</v>
      </c>
      <c r="AK9" s="38" t="s">
        <v>97</v>
      </c>
      <c r="AL9" s="38" t="s">
        <v>66</v>
      </c>
      <c r="AM9" s="38" t="s">
        <v>67</v>
      </c>
      <c r="AN9" s="38" t="s">
        <v>68</v>
      </c>
      <c r="AO9" s="38" t="s">
        <v>69</v>
      </c>
      <c r="AP9" s="38" t="s">
        <v>70</v>
      </c>
      <c r="AQ9" s="39" t="s">
        <v>71</v>
      </c>
    </row>
    <row r="10" spans="1:43" ht="35.25" customHeight="1" x14ac:dyDescent="0.2">
      <c r="A10" s="4" t="s">
        <v>18</v>
      </c>
      <c r="B10" s="32">
        <v>1</v>
      </c>
      <c r="C10" s="4" t="s">
        <v>86</v>
      </c>
      <c r="D10" s="5" t="s">
        <v>19</v>
      </c>
      <c r="E10" s="6" t="s">
        <v>20</v>
      </c>
      <c r="F10" s="7" t="s">
        <v>21</v>
      </c>
      <c r="G10" s="8" t="s">
        <v>22</v>
      </c>
      <c r="H10" s="40">
        <v>9.5E-4</v>
      </c>
      <c r="I10" s="31" t="s">
        <v>23</v>
      </c>
      <c r="J10" s="9">
        <v>23000000</v>
      </c>
      <c r="K10" s="10">
        <v>690000</v>
      </c>
      <c r="L10" s="11">
        <v>390000</v>
      </c>
      <c r="M10" s="10">
        <f>TRUNC(J10+K10+L10,0)</f>
        <v>24080000</v>
      </c>
      <c r="N10" s="12">
        <f>ROUND(M10*H10,2)</f>
        <v>22876</v>
      </c>
      <c r="O10" s="13">
        <f>(N10/36)*6</f>
        <v>3812.666666666667</v>
      </c>
      <c r="P10" s="13">
        <f>N10+O10</f>
        <v>26688.666666666668</v>
      </c>
      <c r="Q10" s="14" t="s">
        <v>85</v>
      </c>
      <c r="R10" s="14">
        <v>45444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 t="str">
        <f>IF(Z10&gt;0,ROUND(Z10*100/110,2),"")</f>
        <v/>
      </c>
      <c r="AE10" s="37" t="str">
        <f>IF(AB10*Z10&gt;0,ROUND(AD10/IF(AC10&gt;0,AC10,AB10)/IF(AC10&gt;0,AB10,1),5),AD10)</f>
        <v/>
      </c>
      <c r="AF10" s="36" t="str">
        <f t="shared" ref="AF10:AF23" si="0">IF(AB10*Z10&gt;0,100-ROUND(S10/AE10*100,2),"")</f>
        <v/>
      </c>
      <c r="AG10" s="37" t="str">
        <f>IF(AB10*AA10&gt;0,ROUND(AA10/IF(AC10&gt;0,AC10,AB10)/IF(AC10&gt;0,AB10,1),5),"")</f>
        <v/>
      </c>
      <c r="AH10" s="36" t="str">
        <f t="shared" ref="AH10:AH23" si="1">IF(AB10*AA10&gt;0,100-ROUND(S10/AG10*100,2),"")</f>
        <v/>
      </c>
      <c r="AI10" s="48" t="str">
        <f>IF(ISNUMBER(M10),IF(ISNUMBER(S10),IF(S10&gt;0,S10*M10,""),""),"")</f>
        <v/>
      </c>
      <c r="AJ10" s="35"/>
      <c r="AK10" s="35"/>
      <c r="AL10" s="35"/>
      <c r="AM10" s="35"/>
      <c r="AN10" s="35"/>
      <c r="AO10" s="35"/>
      <c r="AP10" s="35"/>
      <c r="AQ10" s="35"/>
    </row>
    <row r="11" spans="1:43" ht="35.25" customHeight="1" x14ac:dyDescent="0.2">
      <c r="A11" s="4" t="s">
        <v>18</v>
      </c>
      <c r="B11" s="32">
        <v>2</v>
      </c>
      <c r="C11" s="4" t="s">
        <v>87</v>
      </c>
      <c r="D11" s="5" t="s">
        <v>19</v>
      </c>
      <c r="E11" s="15" t="s">
        <v>20</v>
      </c>
      <c r="F11" s="16" t="s">
        <v>21</v>
      </c>
      <c r="G11" s="8" t="s">
        <v>24</v>
      </c>
      <c r="H11" s="40">
        <v>9.5E-4</v>
      </c>
      <c r="I11" s="31" t="s">
        <v>23</v>
      </c>
      <c r="J11" s="9">
        <v>625000000</v>
      </c>
      <c r="K11" s="10">
        <v>18750000</v>
      </c>
      <c r="L11" s="11">
        <v>21574800</v>
      </c>
      <c r="M11" s="10">
        <f t="shared" ref="M11:M23" si="2">TRUNC(J11+K11+L11,0)</f>
        <v>665324800</v>
      </c>
      <c r="N11" s="12">
        <f t="shared" ref="N11:N23" si="3">ROUND(M11*H11,2)</f>
        <v>632058.56000000006</v>
      </c>
      <c r="O11" s="13">
        <f t="shared" ref="O11:O23" si="4">(N11/36)*6</f>
        <v>105343.09333333335</v>
      </c>
      <c r="P11" s="13">
        <f t="shared" ref="P11:P23" si="5">N11+O11</f>
        <v>737401.65333333344</v>
      </c>
      <c r="Q11" s="14" t="s">
        <v>85</v>
      </c>
      <c r="R11" s="14">
        <v>45444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6" t="str">
        <f t="shared" ref="AD11:AD23" si="6">IF(Z11&gt;0,ROUND(Z11*100/110,2),"")</f>
        <v/>
      </c>
      <c r="AE11" s="37" t="str">
        <f t="shared" ref="AE11:AE23" si="7">IF(AB11*Z11&gt;0,ROUND(AD11/IF(AC11&gt;0,AC11,AB11)/IF(AC11&gt;0,AB11,1),5),AD11)</f>
        <v/>
      </c>
      <c r="AF11" s="36" t="str">
        <f t="shared" si="0"/>
        <v/>
      </c>
      <c r="AG11" s="37" t="str">
        <f t="shared" ref="AG11:AG23" si="8">IF(AB11*AA11&gt;0,ROUND(AA11/IF(AC11&gt;0,AC11,AB11)/IF(AC11&gt;0,AB11,1),5),"")</f>
        <v/>
      </c>
      <c r="AH11" s="36" t="str">
        <f t="shared" si="1"/>
        <v/>
      </c>
      <c r="AI11" s="48" t="str">
        <f t="shared" ref="AI11:AI23" si="9">IF(ISNUMBER(M11),IF(ISNUMBER(S11),IF(S11&gt;0,S11*Q11,""),""),"")</f>
        <v/>
      </c>
      <c r="AJ11" s="4"/>
      <c r="AK11" s="4"/>
      <c r="AL11" s="4"/>
      <c r="AM11" s="4"/>
      <c r="AN11" s="4"/>
      <c r="AO11" s="4"/>
      <c r="AP11" s="4"/>
      <c r="AQ11" s="4"/>
    </row>
    <row r="12" spans="1:43" ht="35.25" customHeight="1" x14ac:dyDescent="0.2">
      <c r="A12" s="4" t="s">
        <v>18</v>
      </c>
      <c r="B12" s="32">
        <v>3</v>
      </c>
      <c r="C12" s="4" t="s">
        <v>88</v>
      </c>
      <c r="D12" s="5" t="s">
        <v>19</v>
      </c>
      <c r="E12" s="15" t="s">
        <v>20</v>
      </c>
      <c r="F12" s="16" t="s">
        <v>21</v>
      </c>
      <c r="G12" s="17" t="s">
        <v>25</v>
      </c>
      <c r="H12" s="40">
        <v>9.5E-4</v>
      </c>
      <c r="I12" s="31" t="s">
        <v>23</v>
      </c>
      <c r="J12" s="18">
        <v>254400000</v>
      </c>
      <c r="K12" s="10">
        <v>7632000</v>
      </c>
      <c r="L12" s="11">
        <v>9898200</v>
      </c>
      <c r="M12" s="10">
        <f t="shared" si="2"/>
        <v>271930200</v>
      </c>
      <c r="N12" s="12">
        <f t="shared" si="3"/>
        <v>258333.69</v>
      </c>
      <c r="O12" s="13">
        <f t="shared" si="4"/>
        <v>43055.614999999998</v>
      </c>
      <c r="P12" s="13">
        <f t="shared" si="5"/>
        <v>301389.30499999999</v>
      </c>
      <c r="Q12" s="14" t="s">
        <v>85</v>
      </c>
      <c r="R12" s="14">
        <v>45444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6" t="str">
        <f t="shared" si="6"/>
        <v/>
      </c>
      <c r="AE12" s="37" t="str">
        <f t="shared" si="7"/>
        <v/>
      </c>
      <c r="AF12" s="36" t="str">
        <f t="shared" si="0"/>
        <v/>
      </c>
      <c r="AG12" s="37" t="str">
        <f t="shared" si="8"/>
        <v/>
      </c>
      <c r="AH12" s="36" t="str">
        <f t="shared" si="1"/>
        <v/>
      </c>
      <c r="AI12" s="48" t="str">
        <f t="shared" si="9"/>
        <v/>
      </c>
      <c r="AJ12" s="4"/>
      <c r="AK12" s="4"/>
      <c r="AL12" s="4"/>
      <c r="AM12" s="4"/>
      <c r="AN12" s="4"/>
      <c r="AO12" s="4"/>
      <c r="AP12" s="4"/>
      <c r="AQ12" s="4"/>
    </row>
    <row r="13" spans="1:43" ht="35.25" customHeight="1" x14ac:dyDescent="0.2">
      <c r="A13" s="4" t="s">
        <v>18</v>
      </c>
      <c r="B13" s="32">
        <v>4</v>
      </c>
      <c r="C13" s="4" t="s">
        <v>89</v>
      </c>
      <c r="D13" s="5" t="s">
        <v>19</v>
      </c>
      <c r="E13" s="15" t="s">
        <v>20</v>
      </c>
      <c r="F13" s="16" t="s">
        <v>21</v>
      </c>
      <c r="G13" s="17" t="s">
        <v>26</v>
      </c>
      <c r="H13" s="40">
        <v>9.5E-4</v>
      </c>
      <c r="I13" s="31" t="s">
        <v>23</v>
      </c>
      <c r="J13" s="9">
        <v>2900000000</v>
      </c>
      <c r="K13" s="10">
        <v>87000000</v>
      </c>
      <c r="L13" s="11">
        <v>78488800</v>
      </c>
      <c r="M13" s="10">
        <f t="shared" si="2"/>
        <v>3065488800</v>
      </c>
      <c r="N13" s="12">
        <f t="shared" si="3"/>
        <v>2912214.36</v>
      </c>
      <c r="O13" s="13">
        <f t="shared" si="4"/>
        <v>485369.05999999994</v>
      </c>
      <c r="P13" s="13">
        <f t="shared" si="5"/>
        <v>3397583.42</v>
      </c>
      <c r="Q13" s="14" t="s">
        <v>85</v>
      </c>
      <c r="R13" s="14">
        <v>45444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36" t="str">
        <f t="shared" si="6"/>
        <v/>
      </c>
      <c r="AE13" s="37" t="str">
        <f t="shared" si="7"/>
        <v/>
      </c>
      <c r="AF13" s="36" t="str">
        <f t="shared" si="0"/>
        <v/>
      </c>
      <c r="AG13" s="37" t="str">
        <f t="shared" si="8"/>
        <v/>
      </c>
      <c r="AH13" s="36" t="str">
        <f t="shared" si="1"/>
        <v/>
      </c>
      <c r="AI13" s="48" t="str">
        <f t="shared" si="9"/>
        <v/>
      </c>
      <c r="AJ13" s="4"/>
      <c r="AK13" s="4"/>
      <c r="AL13" s="4"/>
      <c r="AM13" s="4"/>
      <c r="AN13" s="4"/>
      <c r="AO13" s="4"/>
      <c r="AP13" s="4"/>
      <c r="AQ13" s="4"/>
    </row>
    <row r="14" spans="1:43" ht="35.25" customHeight="1" x14ac:dyDescent="0.2">
      <c r="A14" s="4" t="s">
        <v>18</v>
      </c>
      <c r="B14" s="32">
        <v>5</v>
      </c>
      <c r="C14" s="4" t="s">
        <v>90</v>
      </c>
      <c r="D14" s="5" t="s">
        <v>19</v>
      </c>
      <c r="E14" s="5" t="s">
        <v>20</v>
      </c>
      <c r="F14" s="19" t="s">
        <v>21</v>
      </c>
      <c r="G14" s="17" t="s">
        <v>27</v>
      </c>
      <c r="H14" s="40">
        <v>9.5E-4</v>
      </c>
      <c r="I14" s="31" t="s">
        <v>23</v>
      </c>
      <c r="J14" s="9">
        <v>246000000</v>
      </c>
      <c r="K14" s="10">
        <v>7380000</v>
      </c>
      <c r="L14" s="11">
        <v>53725500</v>
      </c>
      <c r="M14" s="10">
        <f t="shared" si="2"/>
        <v>307105500</v>
      </c>
      <c r="N14" s="12">
        <f t="shared" si="3"/>
        <v>291750.23</v>
      </c>
      <c r="O14" s="13">
        <f t="shared" si="4"/>
        <v>48625.03833333333</v>
      </c>
      <c r="P14" s="13">
        <f t="shared" si="5"/>
        <v>340375.26833333331</v>
      </c>
      <c r="Q14" s="14" t="s">
        <v>85</v>
      </c>
      <c r="R14" s="14">
        <v>45444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6" t="str">
        <f t="shared" si="6"/>
        <v/>
      </c>
      <c r="AE14" s="37" t="str">
        <f t="shared" si="7"/>
        <v/>
      </c>
      <c r="AF14" s="36" t="str">
        <f t="shared" si="0"/>
        <v/>
      </c>
      <c r="AG14" s="37" t="str">
        <f t="shared" si="8"/>
        <v/>
      </c>
      <c r="AH14" s="36" t="str">
        <f t="shared" si="1"/>
        <v/>
      </c>
      <c r="AI14" s="48" t="str">
        <f t="shared" si="9"/>
        <v/>
      </c>
      <c r="AJ14" s="4"/>
      <c r="AK14" s="4"/>
      <c r="AL14" s="4"/>
      <c r="AM14" s="4"/>
      <c r="AN14" s="4"/>
      <c r="AO14" s="4"/>
      <c r="AP14" s="4"/>
      <c r="AQ14" s="4"/>
    </row>
    <row r="15" spans="1:43" ht="35.25" customHeight="1" x14ac:dyDescent="0.2">
      <c r="A15" s="4" t="s">
        <v>18</v>
      </c>
      <c r="B15" s="32">
        <v>6</v>
      </c>
      <c r="C15" s="4" t="s">
        <v>91</v>
      </c>
      <c r="D15" s="5" t="s">
        <v>19</v>
      </c>
      <c r="E15" s="5" t="s">
        <v>20</v>
      </c>
      <c r="F15" s="19" t="s">
        <v>21</v>
      </c>
      <c r="G15" s="17" t="s">
        <v>28</v>
      </c>
      <c r="H15" s="40">
        <v>9.5E-4</v>
      </c>
      <c r="I15" s="31" t="s">
        <v>23</v>
      </c>
      <c r="J15" s="9">
        <v>1000000000</v>
      </c>
      <c r="K15" s="10">
        <v>30000000</v>
      </c>
      <c r="L15" s="11">
        <v>30044400</v>
      </c>
      <c r="M15" s="10">
        <f t="shared" si="2"/>
        <v>1060044400</v>
      </c>
      <c r="N15" s="12">
        <f t="shared" si="3"/>
        <v>1007042.18</v>
      </c>
      <c r="O15" s="13">
        <f t="shared" si="4"/>
        <v>167840.36333333334</v>
      </c>
      <c r="P15" s="13">
        <f t="shared" si="5"/>
        <v>1174882.5433333335</v>
      </c>
      <c r="Q15" s="14" t="s">
        <v>85</v>
      </c>
      <c r="R15" s="14">
        <v>45444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6" t="str">
        <f t="shared" si="6"/>
        <v/>
      </c>
      <c r="AE15" s="37" t="str">
        <f t="shared" si="7"/>
        <v/>
      </c>
      <c r="AF15" s="36" t="str">
        <f t="shared" si="0"/>
        <v/>
      </c>
      <c r="AG15" s="37" t="str">
        <f t="shared" si="8"/>
        <v/>
      </c>
      <c r="AH15" s="36" t="str">
        <f t="shared" si="1"/>
        <v/>
      </c>
      <c r="AI15" s="48" t="str">
        <f t="shared" si="9"/>
        <v/>
      </c>
      <c r="AJ15" s="4"/>
      <c r="AK15" s="4"/>
      <c r="AL15" s="4"/>
      <c r="AM15" s="4"/>
      <c r="AN15" s="4"/>
      <c r="AO15" s="4"/>
      <c r="AP15" s="4"/>
      <c r="AQ15" s="4"/>
    </row>
    <row r="16" spans="1:43" ht="35.25" customHeight="1" x14ac:dyDescent="0.2">
      <c r="A16" s="4" t="s">
        <v>18</v>
      </c>
      <c r="B16" s="32">
        <v>7</v>
      </c>
      <c r="C16" s="4" t="s">
        <v>92</v>
      </c>
      <c r="D16" s="5" t="s">
        <v>19</v>
      </c>
      <c r="E16" s="5" t="s">
        <v>20</v>
      </c>
      <c r="F16" s="19" t="s">
        <v>21</v>
      </c>
      <c r="G16" s="17" t="s">
        <v>29</v>
      </c>
      <c r="H16" s="40">
        <v>9.5E-4</v>
      </c>
      <c r="I16" s="31" t="s">
        <v>23</v>
      </c>
      <c r="J16" s="20">
        <v>1200000000</v>
      </c>
      <c r="K16" s="10">
        <v>36000000</v>
      </c>
      <c r="L16" s="11">
        <v>69380000</v>
      </c>
      <c r="M16" s="10">
        <f t="shared" si="2"/>
        <v>1305380000</v>
      </c>
      <c r="N16" s="12">
        <f t="shared" si="3"/>
        <v>1240111</v>
      </c>
      <c r="O16" s="13">
        <f t="shared" si="4"/>
        <v>206685.16666666669</v>
      </c>
      <c r="P16" s="13">
        <f t="shared" si="5"/>
        <v>1446796.1666666667</v>
      </c>
      <c r="Q16" s="14" t="s">
        <v>85</v>
      </c>
      <c r="R16" s="14">
        <v>45444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6" t="str">
        <f t="shared" si="6"/>
        <v/>
      </c>
      <c r="AE16" s="37" t="str">
        <f t="shared" si="7"/>
        <v/>
      </c>
      <c r="AF16" s="36" t="str">
        <f t="shared" si="0"/>
        <v/>
      </c>
      <c r="AG16" s="37" t="str">
        <f t="shared" si="8"/>
        <v/>
      </c>
      <c r="AH16" s="36" t="str">
        <f t="shared" si="1"/>
        <v/>
      </c>
      <c r="AI16" s="48" t="str">
        <f t="shared" si="9"/>
        <v/>
      </c>
      <c r="AJ16" s="4"/>
      <c r="AK16" s="4"/>
      <c r="AL16" s="4"/>
      <c r="AM16" s="4"/>
      <c r="AN16" s="4"/>
      <c r="AO16" s="4"/>
      <c r="AP16" s="4"/>
      <c r="AQ16" s="4"/>
    </row>
    <row r="17" spans="1:43" ht="35.25" customHeight="1" x14ac:dyDescent="0.2">
      <c r="A17" s="4" t="s">
        <v>18</v>
      </c>
      <c r="B17" s="32">
        <v>8</v>
      </c>
      <c r="C17" s="4">
        <v>8699895478</v>
      </c>
      <c r="D17" s="5" t="s">
        <v>19</v>
      </c>
      <c r="E17" s="15" t="s">
        <v>20</v>
      </c>
      <c r="F17" s="16" t="s">
        <v>21</v>
      </c>
      <c r="G17" s="17" t="s">
        <v>30</v>
      </c>
      <c r="H17" s="40">
        <v>9.5E-4</v>
      </c>
      <c r="I17" s="31" t="s">
        <v>23</v>
      </c>
      <c r="J17" s="20">
        <v>503000000</v>
      </c>
      <c r="K17" s="10">
        <v>15090000</v>
      </c>
      <c r="L17" s="11">
        <v>167229000</v>
      </c>
      <c r="M17" s="10">
        <f t="shared" si="2"/>
        <v>685319000</v>
      </c>
      <c r="N17" s="12">
        <f t="shared" si="3"/>
        <v>651053.05000000005</v>
      </c>
      <c r="O17" s="13">
        <f t="shared" si="4"/>
        <v>108508.84166666667</v>
      </c>
      <c r="P17" s="13">
        <f t="shared" si="5"/>
        <v>759561.89166666672</v>
      </c>
      <c r="Q17" s="14" t="s">
        <v>85</v>
      </c>
      <c r="R17" s="14">
        <v>45444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6" t="str">
        <f t="shared" si="6"/>
        <v/>
      </c>
      <c r="AE17" s="37" t="str">
        <f t="shared" si="7"/>
        <v/>
      </c>
      <c r="AF17" s="36" t="str">
        <f t="shared" si="0"/>
        <v/>
      </c>
      <c r="AG17" s="37" t="str">
        <f t="shared" si="8"/>
        <v/>
      </c>
      <c r="AH17" s="36" t="str">
        <f t="shared" si="1"/>
        <v/>
      </c>
      <c r="AI17" s="48" t="str">
        <f t="shared" si="9"/>
        <v/>
      </c>
      <c r="AJ17" s="4"/>
      <c r="AK17" s="4"/>
      <c r="AL17" s="4"/>
      <c r="AM17" s="4"/>
      <c r="AN17" s="4"/>
      <c r="AO17" s="4"/>
      <c r="AP17" s="4"/>
      <c r="AQ17" s="4"/>
    </row>
    <row r="18" spans="1:43" ht="35.25" customHeight="1" x14ac:dyDescent="0.2">
      <c r="A18" s="4" t="s">
        <v>18</v>
      </c>
      <c r="B18" s="32">
        <v>9</v>
      </c>
      <c r="C18" s="4">
        <v>8699920918</v>
      </c>
      <c r="D18" s="21" t="s">
        <v>31</v>
      </c>
      <c r="E18" s="21" t="s">
        <v>32</v>
      </c>
      <c r="F18" s="22" t="s">
        <v>33</v>
      </c>
      <c r="G18" s="23" t="s">
        <v>34</v>
      </c>
      <c r="H18" s="40">
        <v>4.8654700000000002</v>
      </c>
      <c r="I18" s="32" t="s">
        <v>35</v>
      </c>
      <c r="J18" s="18">
        <v>291000</v>
      </c>
      <c r="K18" s="10">
        <v>8730</v>
      </c>
      <c r="L18" s="11">
        <v>25440</v>
      </c>
      <c r="M18" s="10">
        <f t="shared" si="2"/>
        <v>325170</v>
      </c>
      <c r="N18" s="12">
        <f t="shared" si="3"/>
        <v>1582104.88</v>
      </c>
      <c r="O18" s="13">
        <f t="shared" si="4"/>
        <v>263684.14666666667</v>
      </c>
      <c r="P18" s="13">
        <f t="shared" si="5"/>
        <v>1845789.0266666666</v>
      </c>
      <c r="Q18" s="14" t="s">
        <v>85</v>
      </c>
      <c r="R18" s="14">
        <v>45444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36" t="str">
        <f t="shared" si="6"/>
        <v/>
      </c>
      <c r="AE18" s="37" t="str">
        <f t="shared" si="7"/>
        <v/>
      </c>
      <c r="AF18" s="36" t="str">
        <f t="shared" si="0"/>
        <v/>
      </c>
      <c r="AG18" s="37" t="str">
        <f t="shared" si="8"/>
        <v/>
      </c>
      <c r="AH18" s="36" t="str">
        <f t="shared" si="1"/>
        <v/>
      </c>
      <c r="AI18" s="48" t="str">
        <f t="shared" si="9"/>
        <v/>
      </c>
      <c r="AJ18" s="4"/>
      <c r="AK18" s="4"/>
      <c r="AL18" s="4"/>
      <c r="AM18" s="4"/>
      <c r="AN18" s="4"/>
      <c r="AO18" s="4"/>
      <c r="AP18" s="4"/>
      <c r="AQ18" s="4"/>
    </row>
    <row r="19" spans="1:43" ht="35.25" customHeight="1" x14ac:dyDescent="0.2">
      <c r="A19" s="4" t="s">
        <v>18</v>
      </c>
      <c r="B19" s="32">
        <v>10</v>
      </c>
      <c r="C19" s="4" t="s">
        <v>93</v>
      </c>
      <c r="D19" s="24" t="s">
        <v>36</v>
      </c>
      <c r="E19" s="24" t="s">
        <v>37</v>
      </c>
      <c r="F19" s="24" t="s">
        <v>38</v>
      </c>
      <c r="G19" s="25" t="s">
        <v>39</v>
      </c>
      <c r="H19" s="40">
        <v>89</v>
      </c>
      <c r="I19" s="32" t="s">
        <v>35</v>
      </c>
      <c r="J19" s="11">
        <v>40500</v>
      </c>
      <c r="K19" s="10">
        <v>1215</v>
      </c>
      <c r="L19" s="11">
        <v>1505.4</v>
      </c>
      <c r="M19" s="10">
        <f t="shared" si="2"/>
        <v>43220</v>
      </c>
      <c r="N19" s="12">
        <f t="shared" si="3"/>
        <v>3846580</v>
      </c>
      <c r="O19" s="13">
        <f t="shared" si="4"/>
        <v>641096.66666666663</v>
      </c>
      <c r="P19" s="13">
        <f t="shared" si="5"/>
        <v>4487676.666666667</v>
      </c>
      <c r="Q19" s="14" t="s">
        <v>85</v>
      </c>
      <c r="R19" s="14">
        <v>45444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6" t="str">
        <f t="shared" si="6"/>
        <v/>
      </c>
      <c r="AE19" s="37" t="str">
        <f t="shared" si="7"/>
        <v/>
      </c>
      <c r="AF19" s="36" t="str">
        <f t="shared" si="0"/>
        <v/>
      </c>
      <c r="AG19" s="37" t="str">
        <f t="shared" si="8"/>
        <v/>
      </c>
      <c r="AH19" s="36" t="str">
        <f t="shared" si="1"/>
        <v/>
      </c>
      <c r="AI19" s="48" t="str">
        <f t="shared" si="9"/>
        <v/>
      </c>
      <c r="AJ19" s="4"/>
      <c r="AK19" s="4"/>
      <c r="AL19" s="4"/>
      <c r="AM19" s="4"/>
      <c r="AN19" s="4"/>
      <c r="AO19" s="4"/>
      <c r="AP19" s="4"/>
      <c r="AQ19" s="4"/>
    </row>
    <row r="20" spans="1:43" ht="35.25" customHeight="1" x14ac:dyDescent="0.2">
      <c r="A20" s="4" t="s">
        <v>18</v>
      </c>
      <c r="B20" s="32">
        <v>11</v>
      </c>
      <c r="C20" s="4">
        <v>8699949109</v>
      </c>
      <c r="D20" s="26" t="s">
        <v>40</v>
      </c>
      <c r="E20" s="27" t="s">
        <v>41</v>
      </c>
      <c r="F20" s="28" t="s">
        <v>42</v>
      </c>
      <c r="G20" s="29" t="s">
        <v>43</v>
      </c>
      <c r="H20" s="40">
        <v>88</v>
      </c>
      <c r="I20" s="31" t="s">
        <v>35</v>
      </c>
      <c r="J20" s="30">
        <v>54000</v>
      </c>
      <c r="K20" s="10">
        <v>1620</v>
      </c>
      <c r="L20" s="11">
        <v>8300</v>
      </c>
      <c r="M20" s="10">
        <f t="shared" si="2"/>
        <v>63920</v>
      </c>
      <c r="N20" s="12">
        <f t="shared" si="3"/>
        <v>5624960</v>
      </c>
      <c r="O20" s="13">
        <f t="shared" si="4"/>
        <v>937493.33333333326</v>
      </c>
      <c r="P20" s="13">
        <f t="shared" si="5"/>
        <v>6562453.333333333</v>
      </c>
      <c r="Q20" s="14" t="s">
        <v>85</v>
      </c>
      <c r="R20" s="14">
        <v>45444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6" t="str">
        <f t="shared" si="6"/>
        <v/>
      </c>
      <c r="AE20" s="37" t="str">
        <f t="shared" si="7"/>
        <v/>
      </c>
      <c r="AF20" s="36" t="str">
        <f t="shared" si="0"/>
        <v/>
      </c>
      <c r="AG20" s="37" t="str">
        <f t="shared" si="8"/>
        <v/>
      </c>
      <c r="AH20" s="36" t="str">
        <f t="shared" si="1"/>
        <v/>
      </c>
      <c r="AI20" s="48" t="str">
        <f t="shared" si="9"/>
        <v/>
      </c>
      <c r="AJ20" s="4"/>
      <c r="AK20" s="4"/>
      <c r="AL20" s="4"/>
      <c r="AM20" s="4"/>
      <c r="AN20" s="4"/>
      <c r="AO20" s="4"/>
      <c r="AP20" s="4"/>
      <c r="AQ20" s="4"/>
    </row>
    <row r="21" spans="1:43" ht="35.25" customHeight="1" x14ac:dyDescent="0.2">
      <c r="A21" s="4" t="s">
        <v>18</v>
      </c>
      <c r="B21" s="32">
        <v>12</v>
      </c>
      <c r="C21" s="4" t="s">
        <v>94</v>
      </c>
      <c r="D21" s="26" t="s">
        <v>40</v>
      </c>
      <c r="E21" s="27" t="s">
        <v>41</v>
      </c>
      <c r="F21" s="28" t="s">
        <v>42</v>
      </c>
      <c r="G21" s="29" t="s">
        <v>44</v>
      </c>
      <c r="H21" s="40">
        <v>250</v>
      </c>
      <c r="I21" s="31" t="s">
        <v>35</v>
      </c>
      <c r="J21" s="11">
        <v>25000</v>
      </c>
      <c r="K21" s="10">
        <v>750</v>
      </c>
      <c r="L21" s="11">
        <v>1000</v>
      </c>
      <c r="M21" s="10">
        <f t="shared" si="2"/>
        <v>26750</v>
      </c>
      <c r="N21" s="12">
        <f t="shared" si="3"/>
        <v>6687500</v>
      </c>
      <c r="O21" s="13">
        <f t="shared" si="4"/>
        <v>1114583.3333333333</v>
      </c>
      <c r="P21" s="13">
        <f t="shared" si="5"/>
        <v>7802083.333333333</v>
      </c>
      <c r="Q21" s="14" t="s">
        <v>85</v>
      </c>
      <c r="R21" s="14">
        <v>45444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6" t="str">
        <f t="shared" si="6"/>
        <v/>
      </c>
      <c r="AE21" s="37" t="str">
        <f t="shared" si="7"/>
        <v/>
      </c>
      <c r="AF21" s="36" t="str">
        <f t="shared" si="0"/>
        <v/>
      </c>
      <c r="AG21" s="37" t="str">
        <f t="shared" si="8"/>
        <v/>
      </c>
      <c r="AH21" s="36" t="str">
        <f t="shared" si="1"/>
        <v/>
      </c>
      <c r="AI21" s="48" t="str">
        <f t="shared" si="9"/>
        <v/>
      </c>
      <c r="AJ21" s="4"/>
      <c r="AK21" s="4"/>
      <c r="AL21" s="4"/>
      <c r="AM21" s="4"/>
      <c r="AN21" s="4"/>
      <c r="AO21" s="4"/>
      <c r="AP21" s="4"/>
      <c r="AQ21" s="4"/>
    </row>
    <row r="22" spans="1:43" ht="35.25" customHeight="1" x14ac:dyDescent="0.2">
      <c r="A22" s="4" t="s">
        <v>18</v>
      </c>
      <c r="B22" s="34">
        <v>13</v>
      </c>
      <c r="C22" s="4" t="s">
        <v>95</v>
      </c>
      <c r="D22" s="26" t="s">
        <v>45</v>
      </c>
      <c r="E22" s="27" t="s">
        <v>46</v>
      </c>
      <c r="F22" s="28" t="s">
        <v>47</v>
      </c>
      <c r="G22" s="29" t="s">
        <v>48</v>
      </c>
      <c r="H22" s="40">
        <v>79</v>
      </c>
      <c r="I22" s="31" t="s">
        <v>35</v>
      </c>
      <c r="J22" s="11">
        <v>15000</v>
      </c>
      <c r="K22" s="10">
        <v>450</v>
      </c>
      <c r="L22" s="11">
        <v>2960</v>
      </c>
      <c r="M22" s="10">
        <f t="shared" si="2"/>
        <v>18410</v>
      </c>
      <c r="N22" s="12">
        <f t="shared" si="3"/>
        <v>1454390</v>
      </c>
      <c r="O22" s="13">
        <f t="shared" si="4"/>
        <v>242398.33333333331</v>
      </c>
      <c r="P22" s="13">
        <f t="shared" si="5"/>
        <v>1696788.3333333333</v>
      </c>
      <c r="Q22" s="14">
        <v>44400</v>
      </c>
      <c r="R22" s="14">
        <v>45444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6" t="str">
        <f t="shared" si="6"/>
        <v/>
      </c>
      <c r="AE22" s="37" t="str">
        <f t="shared" si="7"/>
        <v/>
      </c>
      <c r="AF22" s="36" t="str">
        <f t="shared" si="0"/>
        <v/>
      </c>
      <c r="AG22" s="37" t="str">
        <f t="shared" si="8"/>
        <v/>
      </c>
      <c r="AH22" s="36" t="str">
        <f t="shared" si="1"/>
        <v/>
      </c>
      <c r="AI22" s="48" t="str">
        <f t="shared" si="9"/>
        <v/>
      </c>
      <c r="AJ22" s="4"/>
      <c r="AK22" s="4"/>
      <c r="AL22" s="4"/>
      <c r="AM22" s="4"/>
      <c r="AN22" s="4"/>
      <c r="AO22" s="4"/>
      <c r="AP22" s="4"/>
      <c r="AQ22" s="4"/>
    </row>
    <row r="23" spans="1:43" ht="35.25" customHeight="1" x14ac:dyDescent="0.2">
      <c r="A23" s="4" t="s">
        <v>18</v>
      </c>
      <c r="B23" s="34">
        <v>14</v>
      </c>
      <c r="C23" s="4" t="s">
        <v>96</v>
      </c>
      <c r="D23" s="26" t="s">
        <v>45</v>
      </c>
      <c r="E23" s="27" t="s">
        <v>46</v>
      </c>
      <c r="F23" s="28" t="s">
        <v>47</v>
      </c>
      <c r="G23" s="29" t="s">
        <v>49</v>
      </c>
      <c r="H23" s="40">
        <v>316</v>
      </c>
      <c r="I23" s="31" t="s">
        <v>35</v>
      </c>
      <c r="J23" s="11">
        <v>20000</v>
      </c>
      <c r="K23" s="10">
        <v>600</v>
      </c>
      <c r="L23" s="11">
        <v>3590</v>
      </c>
      <c r="M23" s="10">
        <f t="shared" si="2"/>
        <v>24190</v>
      </c>
      <c r="N23" s="12">
        <f t="shared" si="3"/>
        <v>7644040</v>
      </c>
      <c r="O23" s="13">
        <f t="shared" si="4"/>
        <v>1274006.6666666665</v>
      </c>
      <c r="P23" s="13">
        <f t="shared" si="5"/>
        <v>8918046.666666666</v>
      </c>
      <c r="Q23" s="14">
        <v>44400</v>
      </c>
      <c r="R23" s="14">
        <v>45444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6" t="str">
        <f t="shared" si="6"/>
        <v/>
      </c>
      <c r="AE23" s="37" t="str">
        <f t="shared" si="7"/>
        <v/>
      </c>
      <c r="AF23" s="36" t="str">
        <f t="shared" si="0"/>
        <v/>
      </c>
      <c r="AG23" s="37" t="str">
        <f t="shared" si="8"/>
        <v/>
      </c>
      <c r="AH23" s="36" t="str">
        <f t="shared" si="1"/>
        <v/>
      </c>
      <c r="AI23" s="48" t="str">
        <f t="shared" si="9"/>
        <v/>
      </c>
      <c r="AJ23" s="4"/>
      <c r="AK23" s="4"/>
      <c r="AL23" s="4"/>
      <c r="AM23" s="4"/>
      <c r="AN23" s="4"/>
      <c r="AO23" s="4"/>
      <c r="AP23" s="4"/>
      <c r="AQ23" s="4"/>
    </row>
  </sheetData>
  <mergeCells count="15">
    <mergeCell ref="M3:T3"/>
    <mergeCell ref="A1:F1"/>
    <mergeCell ref="G1:J2"/>
    <mergeCell ref="M1:T1"/>
    <mergeCell ref="A2:F2"/>
    <mergeCell ref="M2:T2"/>
    <mergeCell ref="C8:E8"/>
    <mergeCell ref="F8:G8"/>
    <mergeCell ref="M4:T4"/>
    <mergeCell ref="M5:T5"/>
    <mergeCell ref="A6:F6"/>
    <mergeCell ref="M6:T6"/>
    <mergeCell ref="C7:E7"/>
    <mergeCell ref="F7:G7"/>
    <mergeCell ref="M7:T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Emanuelli</dc:creator>
  <cp:lastModifiedBy>Irene de Ruggiero</cp:lastModifiedBy>
  <dcterms:created xsi:type="dcterms:W3CDTF">2021-04-08T09:23:14Z</dcterms:created>
  <dcterms:modified xsi:type="dcterms:W3CDTF">2021-05-10T10:09:14Z</dcterms:modified>
</cp:coreProperties>
</file>